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0"/>
  </bookViews>
  <sheets>
    <sheet sheetId="1" name="Hướng dẫn" state="visible" r:id="rId4"/>
    <sheet sheetId="4" name="Hóa đơn tháng" state="visible" r:id="rId5"/>
    <sheet sheetId="3" name="Cài đặt" state="visible" r:id="rId6"/>
    <sheet sheetId="2" name="Biểu giá điện" state="visible" r:id="rId7"/>
  </sheets>
  <definedNames>
    <definedName name="_xlnm.Print_Titles" localSheetId="1">'Hóa đơn tháng'!$4:$4</definedName>
    <definedName name="_xlnm.Print_Titles" localSheetId="2">'Cài đặt'!$4:$4</definedName>
    <definedName name="_xlnm.Print_Titles" localSheetId="3">'Biểu giá điện'!$4:$4</definedName>
  </definedNames>
  <calcPr calcId="171027" fullCalcOnLoad="1"/>
</workbook>
</file>

<file path=xl/sharedStrings.xml><?xml version="1.0" encoding="utf-8"?>
<sst xmlns="http://schemas.openxmlformats.org/spreadsheetml/2006/main" count="118" uniqueCount="116">
  <si>
    <t>Hóa đơn tiền phòng hằng tháng</t>
  </si>
  <si>
    <t>BẢN MẪU – dữ liệu giả · Nhà trọ Mẫu (dữ liệu giả) · Tháng 10/2026 · Tạo ngày 26/10/2026</t>
  </si>
  <si>
    <t>File dùng để làm gì</t>
  </si>
  <si>
    <t>Tính tiền phòng, điện, nước, phí dịch vụ của từng phòng mỗi tháng. Giá điện tự tính theo biểu giá EVN để không thu vượt mức luật cho phép.</t>
  </si>
  <si>
    <t>Các bước</t>
  </si>
  <si>
    <t>1</t>
  </si>
  <si>
    <t>Trang "Cài đặt": nhập tên nhà trọ, tháng, số người thuê, đã kê khai với điện lực chưa, giá nước, phí mặc định.</t>
  </si>
  <si>
    <t>2</t>
  </si>
  <si>
    <t>Trang "Hóa đơn tháng": nhập phòng, người thuê, tiền phòng, chỉ số điện và nước cũ/mới. Cột tiền và TỔNG THU tự tính.</t>
  </si>
  <si>
    <t>3</t>
  </si>
  <si>
    <t>Xem ô "GIÁ ĐIỆN TỐI ĐA ĐƯỢC THU" ở trang Cài đặt. Gõ giá cao hơn thì file tự hạ về mức tối đa.</t>
  </si>
  <si>
    <t>4</t>
  </si>
  <si>
    <t>In: File → In, khổ A4 ngang, vừa một trang. Phiếu thu có mã VietQR tạo ở nhatro.hoagao.store/tinh-tien-phong.</t>
  </si>
  <si>
    <t>Ô được nhập</t>
  </si>
  <si>
    <t>Ô nền vàng nhạt là ô nhập. Các ô khác có công thức và đã khoá để khỏi xoá nhầm (Review → Unprotect Sheet nếu cần sửa, không có mật khẩu).</t>
  </si>
  <si>
    <t>Căn cứ</t>
  </si>
  <si>
    <t>Biểu giá bán lẻ điện: Quyết định 1279/QĐ-BCT ngày 09/5/2025 của Bộ Công Thương, áp dụng từ 10/05/2025. Thuế GTGT 8% tới hết 31/12/2026.</t>
  </si>
  <si>
    <t>Người thuê chưa kê khai đủ: cả công tơ một giá bậc 3; đã kê khai: 4 người = 1 định mức (Thông tư 60/2025/TT-BCT, Điều 20–21).</t>
  </si>
  <si>
    <t>Thu tiền điện cao hơn quy định: phạt 20–30 triệu đồng, hoàn tiền thu thừa (Nghị định 133/2026/NĐ-CP, Điều 13).</t>
  </si>
  <si>
    <t>Lưu ý</t>
  </si>
  <si>
    <t>Thông tin tham khảo, không phải tư vấn pháp lý. Con số tính theo văn bản dẫn nguồn ở từng trang; trường hợp cụ thể hỏi điện lực, công ty cấp nước hoặc luật sư. EVN đổi giá thì sửa cột "Đơn giá" ở trang Biểu giá điện.</t>
  </si>
  <si>
    <t>Tạo bởi Tiền Phòng Đúng Luật · nhatro.hoagao.store · support@hoagao.store</t>
  </si>
  <si>
    <t>Phòng</t>
  </si>
  <si>
    <t>Người thuê</t>
  </si>
  <si>
    <t>Số người</t>
  </si>
  <si>
    <t>Tiền phòng</t>
  </si>
  <si>
    <t>Điện cũ</t>
  </si>
  <si>
    <t>Điện mới</t>
  </si>
  <si>
    <t>kWh</t>
  </si>
  <si>
    <t>Tiền điện</t>
  </si>
  <si>
    <t>Nước cũ</t>
  </si>
  <si>
    <t>Nước mới</t>
  </si>
  <si>
    <t>Nước (m³/người)</t>
  </si>
  <si>
    <t>Tiền nước</t>
  </si>
  <si>
    <t>Rác</t>
  </si>
  <si>
    <t>Wifi</t>
  </si>
  <si>
    <t>Gửi xe</t>
  </si>
  <si>
    <t>Khác</t>
  </si>
  <si>
    <t>Nợ cũ (+) / trả trước (−)</t>
  </si>
  <si>
    <t>TỔNG THU</t>
  </si>
  <si>
    <t>101</t>
  </si>
  <si>
    <t>Người Thuê A</t>
  </si>
  <si>
    <t>102</t>
  </si>
  <si>
    <t>Người Thuê B</t>
  </si>
  <si>
    <t>201</t>
  </si>
  <si>
    <t>Người Thuê C</t>
  </si>
  <si>
    <t>202</t>
  </si>
  <si>
    <t>Người Thuê D</t>
  </si>
  <si>
    <t>105</t>
  </si>
  <si>
    <t>106</t>
  </si>
  <si>
    <t>Cộng</t>
  </si>
  <si>
    <t>Cài đặt nhà trọ</t>
  </si>
  <si>
    <t>BẢN MẪU – dữ liệu giả · Nhà trọ Mẫu (dữ liệu giả) · Tháng 10/2026</t>
  </si>
  <si>
    <t>Mục</t>
  </si>
  <si>
    <t>Giá trị</t>
  </si>
  <si>
    <t>Ghi chú</t>
  </si>
  <si>
    <t>Tên nhà trọ / chủ trọ</t>
  </si>
  <si>
    <t>Nhà trọ Mẫu (dữ liệu giả)</t>
  </si>
  <si>
    <t>Địa chỉ</t>
  </si>
  <si>
    <t>Số 1 Đường Mẫu, Phường Mẫu, TP.HCM</t>
  </si>
  <si>
    <t>Số điện thoại</t>
  </si>
  <si>
    <t>0900 000 000</t>
  </si>
  <si>
    <t>Ngân hàng nhận tiền</t>
  </si>
  <si>
    <t>Vietcombank</t>
  </si>
  <si>
    <t>Số tài khoản</t>
  </si>
  <si>
    <t>0000000000</t>
  </si>
  <si>
    <t>Tên chủ tài khoản</t>
  </si>
  <si>
    <t>NGUYEN VAN MAU</t>
  </si>
  <si>
    <t>Kỳ tính tiền</t>
  </si>
  <si>
    <t>Tháng</t>
  </si>
  <si>
    <t>10/2026</t>
  </si>
  <si>
    <t>Ví dụ 10/2026</t>
  </si>
  <si>
    <t>Số người thuê dùng chung công tơ tổng</t>
  </si>
  <si>
    <t>Đã kê khai đủ số người với điện lực?</t>
  </si>
  <si>
    <t>Không</t>
  </si>
  <si>
    <t>Có = đã nộp danh sách người thuê (tạm trú, hợp đồng) cho điện lực. 4 người = 1 định mức.</t>
  </si>
  <si>
    <t>Thời hạn thuê</t>
  </si>
  <si>
    <t>Dưới 12 tháng</t>
  </si>
  <si>
    <t>Dưới 12 tháng: chủ nhà ký hợp đồng mua điện và kê khai người thuê. Không đổi cách tính giá.</t>
  </si>
  <si>
    <t>Số định mức điện lực cấp</t>
  </si>
  <si>
    <t>0 = chưa kê khai đủ: điện lực tính cả công tơ một giá bậc 3 (101–200 kWh).</t>
  </si>
  <si>
    <t>Số kWh công tơ tổng (để trống = cộng các phòng)</t>
  </si>
  <si>
    <t>Số kWh tính tiền</t>
  </si>
  <si>
    <t>Tiền điện lực tính (chưa VAT)</t>
  </si>
  <si>
    <t>Tiền điện gồm VAT</t>
  </si>
  <si>
    <t>GIÁ ĐIỆN TỐI ĐA ĐƯỢC THU (₫/kWh)</t>
  </si>
  <si>
    <t>Giá bình quân của hoá đơn điện lực. Thu cao hơn có thể bị phạt và phải trả lại tiền thu vượt.</t>
  </si>
  <si>
    <t>Giá điện bạn muốn thu (để trống = giá tối đa)</t>
  </si>
  <si>
    <t>Đơn giá điện dùng trong hoá đơn</t>
  </si>
  <si>
    <t>Kiểm tra</t>
  </si>
  <si>
    <t>Tính tiền nước</t>
  </si>
  <si>
    <t>Đồng hồ</t>
  </si>
  <si>
    <t>Giá nước theo đồng hồ (₫/m³)</t>
  </si>
  <si>
    <t>Theo bảng giá công ty cấp nước, đã gồm VAT và phí nước thải nếu có.</t>
  </si>
  <si>
    <t>Giá nước khoán (₫/người/tháng)</t>
  </si>
  <si>
    <t>Phí dịch vụ</t>
  </si>
  <si>
    <t>Phí rác mặc định (₫/phòng)</t>
  </si>
  <si>
    <t>Wifi mặc định (₫/phòng)</t>
  </si>
  <si>
    <t>Gửi xe mặc định (₫/phòng)</t>
  </si>
  <si>
    <t>Biểu giá bán lẻ điện sinh hoạt</t>
  </si>
  <si>
    <t>BẢN MẪU – dữ liệu giả · Quyết định 1279/QĐ-BCT ngày 09/5/2025 của Bộ Công Thương, áp dụng từ 10/05/2025 · đơn giá chưa VAT</t>
  </si>
  <si>
    <t>Bậc</t>
  </si>
  <si>
    <t>kWh của bậc (1 định mức)</t>
  </si>
  <si>
    <t>Đơn giá (₫/kWh)</t>
  </si>
  <si>
    <t>Bắt đầu từ kWh</t>
  </si>
  <si>
    <t>kWh rơi vào bậc</t>
  </si>
  <si>
    <t>Thành tiền</t>
  </si>
  <si>
    <t>Bậc 1</t>
  </si>
  <si>
    <t>Bậc 2</t>
  </si>
  <si>
    <t>Bậc 3</t>
  </si>
  <si>
    <t>Bậc 4</t>
  </si>
  <si>
    <t>Bậc 5</t>
  </si>
  <si>
    <t>Bậc 6</t>
  </si>
  <si>
    <t>Thuế GTGT tiền điện</t>
  </si>
  <si>
    <t>Chưa kê khai đủ người: áp giá bậc</t>
  </si>
  <si>
    <t>Số người tính 1 định mức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</si>
</sst>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₫&quot;"/>
  </numFmts>
  <fonts count="11" x14ac:knownFonts="1">
    <font>
      <color theme="1"/>
      <family val="2"/>
      <scheme val="minor"/>
      <sz val="11"/>
      <name val="Calibri"/>
    </font>
    <font>
      <b/>
      <color rgb="FF8E1330"/>
      <sz val="16"/>
      <name val="Arial"/>
    </font>
    <font>
      <color rgb="FF6B625C"/>
      <sz val="10"/>
      <name val="Arial"/>
    </font>
    <font>
      <color rgb="FF1F1A17"/>
      <sz val="11"/>
      <name val="Arial"/>
    </font>
    <font>
      <b/>
      <color rgb="FF8E1330"/>
      <sz val="12"/>
      <name val="Arial"/>
    </font>
    <font>
      <b/>
      <color rgb="FFC9A24A"/>
      <sz val="11"/>
      <name val="Arial"/>
    </font>
    <font>
      <i/>
      <color rgb="FF6B625C"/>
      <sz val="10"/>
      <name val="Arial"/>
    </font>
    <font>
      <b/>
      <color rgb="FFFFFFFF"/>
      <sz val="11"/>
      <name val="Arial"/>
    </font>
    <font>
      <b/>
      <color rgb="FF1F1A17"/>
      <sz val="11"/>
      <name val="Arial"/>
    </font>
    <font>
      <b/>
      <color rgb="FF8E1330"/>
      <sz val="11"/>
      <name val="Arial"/>
    </font>
    <font>
      <b/>
      <color rgb="FF8E1330"/>
      <sz val="1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6DB"/>
      </patternFill>
    </fill>
    <fill>
      <patternFill patternType="solid">
        <fgColor rgb="FF8E1330"/>
      </patternFill>
    </fill>
    <fill>
      <patternFill patternType="solid">
        <fgColor rgb="FFFBF7F2"/>
      </patternFill>
    </fill>
    <fill>
      <patternFill patternType="solid">
        <fgColor rgb="FFF3E6E9"/>
      </patternFill>
    </fill>
  </fills>
  <borders count="3">
    <border>
      <left/>
      <right/>
      <top/>
      <bottom/>
      <diagonal/>
    </border>
    <border>
      <left style="thin">
        <color rgb="FFE5DCD3"/>
      </left>
      <right style="thin">
        <color rgb="FFE5DCD3"/>
      </right>
      <top style="thin">
        <color rgb="FFE5DCD3"/>
      </top>
      <bottom style="thin">
        <color rgb="FFE5DCD3"/>
      </bottom>
      <diagonal/>
    </border>
    <border>
      <left style="thin">
        <color rgb="FFE5DCD3"/>
      </left>
      <right style="thin">
        <color rgb="FFE5DCD3"/>
      </right>
      <top style="medium">
        <color rgb="FF8E1330"/>
      </top>
      <bottom style="thin">
        <color rgb="FFE5DCD3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0" xfId="0" applyFont="1"/>
    <xf numFmtId="0" fontId="3" fillId="2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Protection="1">
      <protection locked="0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164" fontId="3" fillId="2" borderId="1" xfId="0" applyNumberFormat="1" applyFont="1" applyFill="1" applyBorder="1" applyAlignment="1" applyProtection="1">
      <alignment horizontal="right"/>
      <protection locked="0"/>
    </xf>
    <xf numFmtId="3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3" fontId="3" fillId="4" borderId="1" xfId="0" applyNumberFormat="1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right"/>
    </xf>
    <xf numFmtId="164" fontId="8" fillId="4" borderId="1" xfId="0" applyNumberFormat="1" applyFont="1" applyFill="1" applyBorder="1" applyAlignment="1">
      <alignment horizontal="right"/>
    </xf>
    <xf numFmtId="0" fontId="8" fillId="5" borderId="2" xfId="0" applyFont="1" applyFill="1" applyBorder="1"/>
    <xf numFmtId="164" fontId="8" fillId="5" borderId="2" xfId="0" applyNumberFormat="1" applyFont="1" applyFill="1" applyBorder="1" applyAlignment="1">
      <alignment horizontal="right"/>
    </xf>
    <xf numFmtId="3" fontId="8" fillId="5" borderId="2" xfId="0" applyNumberFormat="1" applyFont="1" applyFill="1" applyBorder="1" applyAlignment="1">
      <alignment horizontal="right"/>
    </xf>
    <xf numFmtId="0" fontId="3" fillId="0" borderId="1" xfId="0" applyFont="1" applyBorder="1"/>
    <xf numFmtId="0" fontId="3" fillId="2" borderId="1" xfId="0" applyFont="1" applyFill="1" applyBorder="1" applyAlignment="1" applyProtection="1">
      <alignment horizontal="left"/>
      <protection locked="0"/>
    </xf>
    <xf numFmtId="0" fontId="3" fillId="4" borderId="1" xfId="0" applyFont="1" applyFill="1" applyBorder="1"/>
    <xf numFmtId="0" fontId="9" fillId="5" borderId="0" xfId="0" applyFont="1" applyFill="1"/>
    <xf numFmtId="0" fontId="6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2" fontId="3" fillId="0" borderId="1" xfId="0" applyNumberFormat="1" applyFont="1" applyBorder="1" applyAlignment="1">
      <alignment horizontal="right"/>
    </xf>
    <xf numFmtId="0" fontId="9" fillId="4" borderId="1" xfId="0" applyFont="1" applyFill="1" applyBorder="1"/>
    <xf numFmtId="164" fontId="10" fillId="5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/>
    <xf numFmtId="164" fontId="3" fillId="2" borderId="1" xfId="0" applyNumberFormat="1" applyFont="1" applyFill="1" applyBorder="1" applyProtection="1">
      <protection locked="0"/>
    </xf>
    <xf numFmtId="164" fontId="3" fillId="0" borderId="1" xfId="0" applyNumberFormat="1" applyFont="1" applyBorder="1"/>
    <xf numFmtId="3" fontId="3" fillId="4" borderId="1" xfId="0" applyNumberFormat="1" applyFont="1" applyFill="1" applyBorder="1"/>
    <xf numFmtId="164" fontId="3" fillId="4" borderId="1" xfId="0" applyNumberFormat="1" applyFont="1" applyFill="1" applyBorder="1"/>
    <xf numFmtId="9" fontId="3" fillId="2" borderId="1" xfId="0" applyNumberFormat="1" applyFont="1" applyFill="1" applyBorder="1" applyProtection="1">
      <protection locked="0"/>
    </xf>
    <xf numFmtId="3" fontId="3" fillId="2" borderId="1" xfId="0" applyNumberFormat="1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E1330"/>
    <pageSetUpPr fitToPage="1"/>
  </sheetPr>
  <dimension ref="A1:B19"/>
  <sheetFormatPr defaultRowHeight="15" outlineLevelRow="0" outlineLevelCol="0" x14ac:dyDescent="55"/>
  <cols>
    <col min="1" max="1" width="4" customWidth="1"/>
    <col min="2" max="2" width="96" customWidth="1"/>
  </cols>
  <sheetData>
    <row r="1" ht="26" customHeight="1" spans="1:2" x14ac:dyDescent="0.25">
      <c r="A1" s="1" t="s">
        <v>0</v>
      </c>
      <c r="B1" s="1"/>
    </row>
    <row r="2" spans="1:2" x14ac:dyDescent="0.25">
      <c r="A2" s="2" t="s">
        <v>1</v>
      </c>
      <c r="B2" s="2"/>
    </row>
    <row r="4" ht="24" customHeight="1" spans="1:2" x14ac:dyDescent="0.25">
      <c r="A4" s="3"/>
      <c r="B4" s="4" t="s">
        <v>2</v>
      </c>
    </row>
    <row r="5" ht="32" customHeight="1" spans="1:2" x14ac:dyDescent="0.25">
      <c r="A5" s="3"/>
      <c r="B5" s="5" t="s">
        <v>3</v>
      </c>
    </row>
    <row r="6" ht="24" customHeight="1" spans="1:2" x14ac:dyDescent="0.25">
      <c r="A6" s="3"/>
      <c r="B6" s="4" t="s">
        <v>4</v>
      </c>
    </row>
    <row r="7" ht="32" customHeight="1" spans="1:2" x14ac:dyDescent="0.25">
      <c r="A7" s="6" t="s">
        <v>5</v>
      </c>
      <c r="B7" s="5" t="s">
        <v>6</v>
      </c>
    </row>
    <row r="8" ht="32" customHeight="1" spans="1:2" x14ac:dyDescent="0.25">
      <c r="A8" s="6" t="s">
        <v>7</v>
      </c>
      <c r="B8" s="5" t="s">
        <v>8</v>
      </c>
    </row>
    <row r="9" ht="32" customHeight="1" spans="1:2" x14ac:dyDescent="0.25">
      <c r="A9" s="6" t="s">
        <v>9</v>
      </c>
      <c r="B9" s="5" t="s">
        <v>10</v>
      </c>
    </row>
    <row r="10" ht="32" customHeight="1" spans="1:2" x14ac:dyDescent="0.25">
      <c r="A10" s="6" t="s">
        <v>11</v>
      </c>
      <c r="B10" s="5" t="s">
        <v>12</v>
      </c>
    </row>
    <row r="11" ht="24" customHeight="1" spans="1:2" x14ac:dyDescent="0.25">
      <c r="A11" s="3"/>
      <c r="B11" s="4" t="s">
        <v>13</v>
      </c>
    </row>
    <row r="12" ht="32" customHeight="1" spans="1:2" x14ac:dyDescent="0.25">
      <c r="A12" s="3"/>
      <c r="B12" s="7" t="s">
        <v>14</v>
      </c>
    </row>
    <row r="13" ht="24" customHeight="1" spans="1:2" x14ac:dyDescent="0.25">
      <c r="A13" s="3"/>
      <c r="B13" s="4" t="s">
        <v>15</v>
      </c>
    </row>
    <row r="14" ht="32" customHeight="1" spans="1:2" x14ac:dyDescent="0.25">
      <c r="A14" s="3"/>
      <c r="B14" s="5" t="s">
        <v>16</v>
      </c>
    </row>
    <row r="15" ht="32" customHeight="1" spans="1:2" x14ac:dyDescent="0.25">
      <c r="A15" s="3"/>
      <c r="B15" s="5" t="s">
        <v>17</v>
      </c>
    </row>
    <row r="16" ht="32" customHeight="1" spans="1:2" x14ac:dyDescent="0.25">
      <c r="A16" s="3"/>
      <c r="B16" s="5" t="s">
        <v>18</v>
      </c>
    </row>
    <row r="17" ht="24" customHeight="1" spans="1:2" x14ac:dyDescent="0.25">
      <c r="A17" s="3"/>
      <c r="B17" s="4" t="s">
        <v>19</v>
      </c>
    </row>
    <row r="18" ht="48" customHeight="1" spans="1:2" x14ac:dyDescent="0.25">
      <c r="A18" s="3"/>
      <c r="B18" s="8" t="s">
        <v>20</v>
      </c>
    </row>
    <row r="19" ht="18" customHeight="1" spans="1:2" x14ac:dyDescent="0.25">
      <c r="A19" s="3"/>
      <c r="B19" s="8" t="s">
        <v>21</v>
      </c>
    </row>
  </sheetData>
  <sheetProtection sheet="1" formatColumns="0" formatRows="0" sort="0" autoFilter="0"/>
  <mergeCells count="2">
    <mergeCell ref="A1:B1"/>
    <mergeCell ref="A2:B2"/>
  </mergeCells>
  <pageMargins left="0.59" right="0.59" top="0.59" bottom="0.59" header="0.3" footer="0.3"/>
  <pageSetup paperSize="9" orientation="portrait" fitToWidth="1" fitToHeight="0"/>
  <headerFooter>
    <oddFooter>&amp;LTiền Phòng Đúng Luật · nhatro.hoagao.store&amp;RTrang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FormatPr defaultRowHeight="15" outlineLevelRow="0" outlineLevelCol="0" x14ac:dyDescent="55"/>
  <cols>
    <col min="1" max="1" width="30" customWidth="1"/>
    <col min="2" max="6" width="18" customWidth="1"/>
  </cols>
  <sheetData>
    <row r="1" ht="26" customHeight="1" spans="1:6" x14ac:dyDescent="0.25">
      <c r="A1" s="9" t="s">
        <v>99</v>
      </c>
      <c r="B1" s="9"/>
      <c r="C1" s="9"/>
      <c r="D1" s="9"/>
      <c r="E1" s="9"/>
      <c r="F1" s="9"/>
    </row>
    <row r="2" spans="1:6" x14ac:dyDescent="0.25">
      <c r="A2" s="2" t="s">
        <v>100</v>
      </c>
      <c r="B2" s="2"/>
      <c r="C2" s="2"/>
      <c r="D2" s="2"/>
      <c r="E2" s="2"/>
      <c r="F2" s="2"/>
    </row>
    <row r="4" ht="30" customHeight="1" spans="1:6" x14ac:dyDescent="0.25">
      <c r="A4" s="10" t="s">
        <v>101</v>
      </c>
      <c r="B4" s="10" t="s">
        <v>102</v>
      </c>
      <c r="C4" s="10" t="s">
        <v>103</v>
      </c>
      <c r="D4" s="10" t="s">
        <v>104</v>
      </c>
      <c r="E4" s="10" t="s">
        <v>105</v>
      </c>
      <c r="F4" s="10" t="s">
        <v>106</v>
      </c>
    </row>
    <row r="5" spans="1:6" x14ac:dyDescent="0.25">
      <c r="A5" s="23" t="s">
        <v>107</v>
      </c>
      <c r="B5" s="33">
        <v>50</v>
      </c>
      <c r="C5" s="34">
        <v>1984</v>
      </c>
      <c r="D5" s="33">
        <v>0</v>
      </c>
      <c r="E5" s="33">
        <f>MAX(0,MIN('Cài đặt'!$B$19,(D5+B5)*'Cài đặt'!$B$17)-D5*'Cài đặt'!$B$17)</f>
      </c>
      <c r="F5" s="35">
        <f>E5*C5</f>
      </c>
    </row>
    <row r="6" spans="1:6" x14ac:dyDescent="0.25">
      <c r="A6" s="25" t="s">
        <v>108</v>
      </c>
      <c r="B6" s="36">
        <v>50</v>
      </c>
      <c r="C6" s="34">
        <v>2050</v>
      </c>
      <c r="D6" s="36">
        <f>D5+B5</f>
      </c>
      <c r="E6" s="36">
        <f>MAX(0,MIN('Cài đặt'!$B$19,(D6+B6)*'Cài đặt'!$B$17)-D6*'Cài đặt'!$B$17)</f>
      </c>
      <c r="F6" s="37">
        <f>E6*C6</f>
      </c>
    </row>
    <row r="7" spans="1:6" x14ac:dyDescent="0.25">
      <c r="A7" s="23" t="s">
        <v>109</v>
      </c>
      <c r="B7" s="33">
        <v>100</v>
      </c>
      <c r="C7" s="34">
        <v>2380</v>
      </c>
      <c r="D7" s="33">
        <f>D6+B6</f>
      </c>
      <c r="E7" s="33">
        <f>MAX(0,MIN('Cài đặt'!$B$19,(D7+B7)*'Cài đặt'!$B$17)-D7*'Cài đặt'!$B$17)</f>
      </c>
      <c r="F7" s="35">
        <f>E7*C7</f>
      </c>
    </row>
    <row r="8" spans="1:6" x14ac:dyDescent="0.25">
      <c r="A8" s="25" t="s">
        <v>110</v>
      </c>
      <c r="B8" s="36">
        <v>100</v>
      </c>
      <c r="C8" s="34">
        <v>2998</v>
      </c>
      <c r="D8" s="36">
        <f>D7+B7</f>
      </c>
      <c r="E8" s="36">
        <f>MAX(0,MIN('Cài đặt'!$B$19,(D8+B8)*'Cài đặt'!$B$17)-D8*'Cài đặt'!$B$17)</f>
      </c>
      <c r="F8" s="37">
        <f>E8*C8</f>
      </c>
    </row>
    <row r="9" spans="1:6" x14ac:dyDescent="0.25">
      <c r="A9" s="23" t="s">
        <v>111</v>
      </c>
      <c r="B9" s="33">
        <v>100</v>
      </c>
      <c r="C9" s="34">
        <v>3350</v>
      </c>
      <c r="D9" s="33">
        <f>D8+B8</f>
      </c>
      <c r="E9" s="33">
        <f>MAX(0,MIN('Cài đặt'!$B$19,(D9+B9)*'Cài đặt'!$B$17)-D9*'Cài đặt'!$B$17)</f>
      </c>
      <c r="F9" s="35">
        <f>E9*C9</f>
      </c>
    </row>
    <row r="10" spans="1:6" x14ac:dyDescent="0.25">
      <c r="A10" s="25" t="s">
        <v>112</v>
      </c>
      <c r="B10" s="36">
        <v>1000000000</v>
      </c>
      <c r="C10" s="34">
        <v>3460</v>
      </c>
      <c r="D10" s="36">
        <f>D9+B9</f>
      </c>
      <c r="E10" s="36">
        <f>MAX(0,MIN('Cài đặt'!$B$19,(D10+B10)*'Cài đặt'!$B$17)-D10*'Cài đặt'!$B$17)</f>
      </c>
      <c r="F10" s="37">
        <f>E10*C10</f>
      </c>
    </row>
    <row r="12" spans="1:3" x14ac:dyDescent="0.25">
      <c r="A12" s="23" t="s">
        <v>113</v>
      </c>
      <c r="B12" s="3"/>
      <c r="C12" s="38">
        <v>0.08</v>
      </c>
    </row>
    <row r="13" spans="1:3" x14ac:dyDescent="0.25">
      <c r="A13" s="23" t="s">
        <v>114</v>
      </c>
      <c r="B13" s="3"/>
      <c r="C13" s="39">
        <v>3</v>
      </c>
    </row>
    <row r="14" spans="1:3" x14ac:dyDescent="0.25">
      <c r="A14" s="23" t="s">
        <v>115</v>
      </c>
      <c r="B14" s="3"/>
      <c r="C14" s="39">
        <v>4</v>
      </c>
    </row>
  </sheetData>
  <sheetProtection sheet="1" formatColumns="0" formatRows="0" sort="0" autoFilter="0"/>
  <mergeCells count="2">
    <mergeCell ref="A1:F1"/>
    <mergeCell ref="A2:F2"/>
  </mergeCells>
  <pageMargins left="0.59" right="0.59" top="0.59" bottom="0.59" header="0.3" footer="0.3"/>
  <pageSetup paperSize="9" orientation="portrait" fitToWidth="1" fitToHeight="0"/>
  <headerFooter>
    <oddFooter>&amp;LTiền Phòng Đúng Luật · nhatro.hoagao.store&amp;RTrang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4" customWidth="1"/>
    <col min="3" max="3" width="64" customWidth="1"/>
  </cols>
  <sheetData>
    <row r="1" ht="26" customHeight="1" spans="1:3" x14ac:dyDescent="0.25">
      <c r="A1" s="9" t="s">
        <v>51</v>
      </c>
      <c r="B1" s="9"/>
      <c r="C1" s="9"/>
    </row>
    <row r="2" spans="1:3" x14ac:dyDescent="0.25">
      <c r="A2" s="2" t="s">
        <v>52</v>
      </c>
      <c r="B2" s="2"/>
      <c r="C2" s="2"/>
    </row>
    <row r="4" ht="30" customHeight="1" spans="1:3" x14ac:dyDescent="0.25">
      <c r="A4" s="10" t="s">
        <v>53</v>
      </c>
      <c r="B4" s="10" t="s">
        <v>54</v>
      </c>
      <c r="C4" s="10" t="s">
        <v>55</v>
      </c>
    </row>
    <row r="5" spans="1:3" x14ac:dyDescent="0.25">
      <c r="A5" s="23" t="s">
        <v>56</v>
      </c>
      <c r="B5" s="24" t="s">
        <v>57</v>
      </c>
      <c r="C5" s="23"/>
    </row>
    <row r="6" spans="1:3" x14ac:dyDescent="0.25">
      <c r="A6" s="25" t="s">
        <v>58</v>
      </c>
      <c r="B6" s="24" t="s">
        <v>59</v>
      </c>
      <c r="C6" s="25"/>
    </row>
    <row r="7" spans="1:3" x14ac:dyDescent="0.25">
      <c r="A7" s="23" t="s">
        <v>60</v>
      </c>
      <c r="B7" s="24" t="s">
        <v>61</v>
      </c>
      <c r="C7" s="23"/>
    </row>
    <row r="8" spans="1:3" x14ac:dyDescent="0.25">
      <c r="A8" s="25" t="s">
        <v>62</v>
      </c>
      <c r="B8" s="24" t="s">
        <v>63</v>
      </c>
      <c r="C8" s="25"/>
    </row>
    <row r="9" spans="1:3" x14ac:dyDescent="0.25">
      <c r="A9" s="23" t="s">
        <v>64</v>
      </c>
      <c r="B9" s="24" t="s">
        <v>65</v>
      </c>
      <c r="C9" s="23"/>
    </row>
    <row r="10" spans="1:3" x14ac:dyDescent="0.25">
      <c r="A10" s="25" t="s">
        <v>66</v>
      </c>
      <c r="B10" s="24" t="s">
        <v>67</v>
      </c>
      <c r="C10" s="25"/>
    </row>
    <row r="11" spans="1:3" x14ac:dyDescent="0.25">
      <c r="A11" s="26" t="s">
        <v>68</v>
      </c>
      <c r="B11" s="26"/>
      <c r="C11" s="26"/>
    </row>
    <row r="12" spans="1:3" x14ac:dyDescent="0.25">
      <c r="A12" s="23" t="s">
        <v>69</v>
      </c>
      <c r="B12" s="24" t="s">
        <v>70</v>
      </c>
      <c r="C12" s="27" t="s">
        <v>71</v>
      </c>
    </row>
    <row r="13" spans="1:3" x14ac:dyDescent="0.25">
      <c r="A13" s="26" t="s">
        <v>29</v>
      </c>
      <c r="B13" s="26"/>
      <c r="C13" s="26"/>
    </row>
    <row r="14" spans="1:3" x14ac:dyDescent="0.25">
      <c r="A14" s="25" t="s">
        <v>72</v>
      </c>
      <c r="B14" s="12">
        <v>12</v>
      </c>
      <c r="C14" s="25"/>
    </row>
    <row r="15" spans="1:3" x14ac:dyDescent="0.25">
      <c r="A15" s="23" t="s">
        <v>73</v>
      </c>
      <c r="B15" s="24" t="s">
        <v>74</v>
      </c>
      <c r="C15" s="27" t="s">
        <v>75</v>
      </c>
    </row>
    <row r="16" spans="1:3" x14ac:dyDescent="0.25">
      <c r="A16" s="25" t="s">
        <v>76</v>
      </c>
      <c r="B16" s="24" t="s">
        <v>77</v>
      </c>
      <c r="C16" s="28" t="s">
        <v>78</v>
      </c>
    </row>
    <row r="17" spans="1:3" x14ac:dyDescent="0.25">
      <c r="A17" s="23" t="s">
        <v>79</v>
      </c>
      <c r="B17" s="29">
        <f>IF(B15="Có",B14/'Biểu giá điện'!$C$14,0)</f>
      </c>
      <c r="C17" s="27" t="s">
        <v>80</v>
      </c>
    </row>
    <row r="18" spans="1:3" x14ac:dyDescent="0.25">
      <c r="A18" s="25" t="s">
        <v>81</v>
      </c>
      <c r="B18" s="12"/>
      <c r="C18" s="25"/>
    </row>
    <row r="19" spans="1:3" x14ac:dyDescent="0.25">
      <c r="A19" s="23" t="s">
        <v>82</v>
      </c>
      <c r="B19" s="14">
        <f>IF(B18="",SUM('Hóa đơn tháng'!$G$5:$G$34),B18)</f>
      </c>
      <c r="C19" s="23"/>
    </row>
    <row r="20" spans="1:3" x14ac:dyDescent="0.25">
      <c r="A20" s="25" t="s">
        <v>83</v>
      </c>
      <c r="B20" s="18">
        <f>IF(B17&gt;0,SUM('Biểu giá điện'!$F$5:'Biểu giá điện'!$F$10),B19*INDEX('Biểu giá điện'!$C$5:'Biểu giá điện'!$C$10,'Biểu giá điện'!$C$13))</f>
      </c>
      <c r="C20" s="25"/>
    </row>
    <row r="21" spans="1:3" x14ac:dyDescent="0.25">
      <c r="A21" s="23" t="s">
        <v>84</v>
      </c>
      <c r="B21" s="15">
        <f>ROUND(B20*(1+'Biểu giá điện'!$C$12),0)</f>
      </c>
      <c r="C21" s="23"/>
    </row>
    <row r="22" spans="1:3" x14ac:dyDescent="0.25">
      <c r="A22" s="30" t="s">
        <v>85</v>
      </c>
      <c r="B22" s="31">
        <f>IF(B19&gt;0,ROUND(B21/B19,0),ROUND('Biểu giá điện'!$C$5*(1+'Biểu giá điện'!$C$12),0))</f>
      </c>
      <c r="C22" s="28" t="s">
        <v>86</v>
      </c>
    </row>
    <row r="23" spans="1:3" x14ac:dyDescent="0.25">
      <c r="A23" s="23" t="s">
        <v>87</v>
      </c>
      <c r="B23" s="13"/>
      <c r="C23" s="23"/>
    </row>
    <row r="24" spans="1:3" x14ac:dyDescent="0.25">
      <c r="A24" s="25" t="s">
        <v>88</v>
      </c>
      <c r="B24" s="18">
        <f>IF(B23="",B22,MIN(B23,B22))</f>
      </c>
      <c r="C24" s="25"/>
    </row>
    <row r="25" spans="1:3" x14ac:dyDescent="0.25">
      <c r="A25" s="23" t="s">
        <v>89</v>
      </c>
      <c r="B25" s="32">
        <f>IF(B23="","Đúng giá tối đa",IF(B23&gt;B22,"Giá nhập vượt mức tối đa, file đã hạ về mức tối đa","Hợp lệ"))</f>
      </c>
      <c r="C25" s="23"/>
    </row>
    <row r="26" spans="1:3" x14ac:dyDescent="0.25">
      <c r="A26" s="26" t="s">
        <v>33</v>
      </c>
      <c r="B26" s="26"/>
      <c r="C26" s="26"/>
    </row>
    <row r="27" spans="1:3" x14ac:dyDescent="0.25">
      <c r="A27" s="25" t="s">
        <v>90</v>
      </c>
      <c r="B27" s="24" t="s">
        <v>91</v>
      </c>
      <c r="C27" s="25"/>
    </row>
    <row r="28" spans="1:3" x14ac:dyDescent="0.25">
      <c r="A28" s="23" t="s">
        <v>92</v>
      </c>
      <c r="B28" s="13">
        <v>0</v>
      </c>
      <c r="C28" s="27" t="s">
        <v>93</v>
      </c>
    </row>
    <row r="29" spans="1:3" x14ac:dyDescent="0.25">
      <c r="A29" s="25" t="s">
        <v>94</v>
      </c>
      <c r="B29" s="13">
        <v>0</v>
      </c>
      <c r="C29" s="25"/>
    </row>
    <row r="30" spans="1:3" x14ac:dyDescent="0.25">
      <c r="A30" s="26" t="s">
        <v>95</v>
      </c>
      <c r="B30" s="26"/>
      <c r="C30" s="26"/>
    </row>
    <row r="31" spans="1:3" x14ac:dyDescent="0.25">
      <c r="A31" s="23" t="s">
        <v>96</v>
      </c>
      <c r="B31" s="13">
        <v>0</v>
      </c>
      <c r="C31" s="23"/>
    </row>
    <row r="32" spans="1:3" x14ac:dyDescent="0.25">
      <c r="A32" s="25" t="s">
        <v>97</v>
      </c>
      <c r="B32" s="13">
        <v>0</v>
      </c>
      <c r="C32" s="25"/>
    </row>
    <row r="33" spans="1:3" x14ac:dyDescent="0.25">
      <c r="A33" s="23" t="s">
        <v>98</v>
      </c>
      <c r="B33" s="13">
        <v>0</v>
      </c>
      <c r="C33" s="23"/>
    </row>
  </sheetData>
  <sheetProtection sheet="1" formatColumns="0" formatRows="0" sort="0" autoFilter="0"/>
  <mergeCells count="6">
    <mergeCell ref="A1:C1"/>
    <mergeCell ref="A2:C2"/>
    <mergeCell ref="A11:C11"/>
    <mergeCell ref="A13:C13"/>
    <mergeCell ref="A26:C26"/>
    <mergeCell ref="A30:C30"/>
  </mergeCells>
  <dataValidations count="8">
    <dataValidation type="decimal" operator="greaterThanOrEqual" allowBlank="1" showErrorMessage="1" errorTitle="Số không hợp lệ" error="Nhập số từ 0 trở lên." sqref="B14">
      <formula1>0</formula1>
    </dataValidation>
    <dataValidation type="list" sqref="B15">
      <formula1>"Có,Không"</formula1>
    </dataValidation>
    <dataValidation type="list" sqref="B16">
      <formula1>"Dưới 12 tháng,Từ 12 tháng"</formula1>
    </dataValidation>
    <dataValidation type="decimal" operator="greaterThanOrEqual" allowBlank="1" showErrorMessage="1" errorTitle="Số không hợp lệ" error="Nhập số từ 0 trở lên." sqref="B18">
      <formula1>0</formula1>
    </dataValidation>
    <dataValidation type="decimal" operator="greaterThanOrEqual" allowBlank="1" showErrorMessage="1" errorTitle="Số không hợp lệ" error="Nhập số từ 0 trở lên." sqref="B23">
      <formula1>0</formula1>
    </dataValidation>
    <dataValidation type="list" sqref="B27">
      <formula1>"Đồng hồ,Theo người"</formula1>
    </dataValidation>
    <dataValidation type="decimal" operator="greaterThanOrEqual" allowBlank="1" showErrorMessage="1" errorTitle="Số không hợp lệ" error="Nhập số từ 0 trở lên." sqref="B28:B29">
      <formula1>0</formula1>
    </dataValidation>
    <dataValidation type="decimal" operator="greaterThanOrEqual" allowBlank="1" showErrorMessage="1" errorTitle="Số không hợp lệ" error="Nhập số từ 0 trở lên." sqref="B31:B33">
      <formula1>0</formula1>
    </dataValidation>
  </dataValidations>
  <pageMargins left="0.59" right="0.59" top="0.59" bottom="0.59" header="0.3" footer="0.3"/>
  <pageSetup paperSize="9" orientation="portrait" fitToWidth="1" fitToHeight="0"/>
  <headerFooter>
    <oddFooter>&amp;LTiền Phòng Đúng Luật · nhatro.hoagao.store&amp;RTrang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2" max="2" width="22" customWidth="1"/>
    <col min="4" max="4" width="14" customWidth="1"/>
    <col min="5" max="6" width="10" customWidth="1"/>
    <col min="8" max="8" width="13" customWidth="1"/>
    <col min="9" max="10" width="10" customWidth="1"/>
    <col min="11" max="11" width="11" customWidth="1"/>
    <col min="12" max="12" width="13" customWidth="1"/>
    <col min="13" max="16" width="11" customWidth="1"/>
    <col min="17" max="18" width="15" customWidth="1"/>
  </cols>
  <sheetData>
    <row r="1" ht="26" customHeight="1" spans="1:18" x14ac:dyDescent="0.25">
      <c r="A1" s="9">
        <f>"Hóa đơn tháng "&amp;'Cài đặt'!$B$12</f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2">
        <f>"BẢN MẪU – dữ liệu giả · "&amp;'Cài đặt'!$B$5&amp;"  ·  Đơn giá điện "&amp;TEXT('Cài đặt'!$B$24,"#,##0")&amp;" ₫/kWh (tối đa "&amp;TEXT('Cài đặt'!$B$22,"#,##0")&amp;")"</f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ht="30" customHeight="1" spans="1:18" x14ac:dyDescent="0.25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26</v>
      </c>
      <c r="F4" s="10" t="s">
        <v>27</v>
      </c>
      <c r="G4" s="10" t="s">
        <v>28</v>
      </c>
      <c r="H4" s="10" t="s">
        <v>29</v>
      </c>
      <c r="I4" s="10" t="s">
        <v>30</v>
      </c>
      <c r="J4" s="10" t="s">
        <v>31</v>
      </c>
      <c r="K4" s="10" t="s">
        <v>32</v>
      </c>
      <c r="L4" s="10" t="s">
        <v>33</v>
      </c>
      <c r="M4" s="10" t="s">
        <v>34</v>
      </c>
      <c r="N4" s="10" t="s">
        <v>35</v>
      </c>
      <c r="O4" s="10" t="s">
        <v>36</v>
      </c>
      <c r="P4" s="10" t="s">
        <v>37</v>
      </c>
      <c r="Q4" s="10" t="s">
        <v>38</v>
      </c>
      <c r="R4" s="10" t="s">
        <v>39</v>
      </c>
    </row>
    <row r="5" spans="1:18" x14ac:dyDescent="0.25">
      <c r="A5" s="11" t="s">
        <v>40</v>
      </c>
      <c r="B5" s="11" t="s">
        <v>41</v>
      </c>
      <c r="C5" s="12">
        <v>2</v>
      </c>
      <c r="D5" s="13">
        <v>2500000</v>
      </c>
      <c r="E5" s="12"/>
      <c r="F5" s="12"/>
      <c r="G5" s="14">
        <f>IF(F5="","",MAX(0,F5-E5))</f>
      </c>
      <c r="H5" s="15">
        <f>IF(G5="","",ROUND(G5*'Cài đặt'!$B$24,0))</f>
      </c>
      <c r="I5" s="12"/>
      <c r="J5" s="12"/>
      <c r="K5" s="14">
        <f>IF('Cài đặt'!$B$27="Theo người",IF(C5="","",C5),IF(J5="","",MAX(0,J5-I5)))</f>
      </c>
      <c r="L5" s="15">
        <f>IF(K5="","",ROUND(K5*IF('Cài đặt'!$B$27="Theo người",'Cài đặt'!$B$29,'Cài đặt'!$B$28),0))</f>
      </c>
      <c r="M5" s="15">
        <f>IF(A5="","",'Cài đặt'!$B$31)</f>
      </c>
      <c r="N5" s="15">
        <f>IF(A5="","",'Cài đặt'!$B$32)</f>
      </c>
      <c r="O5" s="15">
        <f>IF(A5="","",'Cài đặt'!$B$33)</f>
      </c>
      <c r="P5" s="13"/>
      <c r="Q5" s="13"/>
      <c r="R5" s="16">
        <f>IF(A5="","",SUM(D5,H5,L5,M5:Q5))</f>
      </c>
    </row>
    <row r="6" spans="1:18" x14ac:dyDescent="0.25">
      <c r="A6" s="11" t="s">
        <v>42</v>
      </c>
      <c r="B6" s="11" t="s">
        <v>43</v>
      </c>
      <c r="C6" s="12">
        <v>1</v>
      </c>
      <c r="D6" s="13">
        <v>2200000</v>
      </c>
      <c r="E6" s="12"/>
      <c r="F6" s="12"/>
      <c r="G6" s="17">
        <f>IF(F6="","",MAX(0,F6-E6))</f>
      </c>
      <c r="H6" s="18">
        <f>IF(G6="","",ROUND(G6*'Cài đặt'!$B$24,0))</f>
      </c>
      <c r="I6" s="12"/>
      <c r="J6" s="12"/>
      <c r="K6" s="17">
        <f>IF('Cài đặt'!$B$27="Theo người",IF(C6="","",C6),IF(J6="","",MAX(0,J6-I6)))</f>
      </c>
      <c r="L6" s="18">
        <f>IF(K6="","",ROUND(K6*IF('Cài đặt'!$B$27="Theo người",'Cài đặt'!$B$29,'Cài đặt'!$B$28),0))</f>
      </c>
      <c r="M6" s="18">
        <f>IF(A6="","",'Cài đặt'!$B$31)</f>
      </c>
      <c r="N6" s="18">
        <f>IF(A6="","",'Cài đặt'!$B$32)</f>
      </c>
      <c r="O6" s="18">
        <f>IF(A6="","",'Cài đặt'!$B$33)</f>
      </c>
      <c r="P6" s="13"/>
      <c r="Q6" s="13"/>
      <c r="R6" s="19">
        <f>IF(A6="","",SUM(D6,H6,L6,M6:Q6))</f>
      </c>
    </row>
    <row r="7" spans="1:18" x14ac:dyDescent="0.25">
      <c r="A7" s="11" t="s">
        <v>44</v>
      </c>
      <c r="B7" s="11" t="s">
        <v>45</v>
      </c>
      <c r="C7" s="12">
        <v>3</v>
      </c>
      <c r="D7" s="13">
        <v>2800000</v>
      </c>
      <c r="E7" s="12"/>
      <c r="F7" s="12"/>
      <c r="G7" s="14">
        <f>IF(F7="","",MAX(0,F7-E7))</f>
      </c>
      <c r="H7" s="15">
        <f>IF(G7="","",ROUND(G7*'Cài đặt'!$B$24,0))</f>
      </c>
      <c r="I7" s="12"/>
      <c r="J7" s="12"/>
      <c r="K7" s="14">
        <f>IF('Cài đặt'!$B$27="Theo người",IF(C7="","",C7),IF(J7="","",MAX(0,J7-I7)))</f>
      </c>
      <c r="L7" s="15">
        <f>IF(K7="","",ROUND(K7*IF('Cài đặt'!$B$27="Theo người",'Cài đặt'!$B$29,'Cài đặt'!$B$28),0))</f>
      </c>
      <c r="M7" s="15">
        <f>IF(A7="","",'Cài đặt'!$B$31)</f>
      </c>
      <c r="N7" s="15">
        <f>IF(A7="","",'Cài đặt'!$B$32)</f>
      </c>
      <c r="O7" s="15">
        <f>IF(A7="","",'Cài đặt'!$B$33)</f>
      </c>
      <c r="P7" s="13"/>
      <c r="Q7" s="13"/>
      <c r="R7" s="16">
        <f>IF(A7="","",SUM(D7,H7,L7,M7:Q7))</f>
      </c>
    </row>
    <row r="8" spans="1:18" x14ac:dyDescent="0.25">
      <c r="A8" s="11" t="s">
        <v>46</v>
      </c>
      <c r="B8" s="11" t="s">
        <v>47</v>
      </c>
      <c r="C8" s="12">
        <v>2</v>
      </c>
      <c r="D8" s="13">
        <v>2500000</v>
      </c>
      <c r="E8" s="12"/>
      <c r="F8" s="12"/>
      <c r="G8" s="17">
        <f>IF(F8="","",MAX(0,F8-E8))</f>
      </c>
      <c r="H8" s="18">
        <f>IF(G8="","",ROUND(G8*'Cài đặt'!$B$24,0))</f>
      </c>
      <c r="I8" s="12"/>
      <c r="J8" s="12"/>
      <c r="K8" s="17">
        <f>IF('Cài đặt'!$B$27="Theo người",IF(C8="","",C8),IF(J8="","",MAX(0,J8-I8)))</f>
      </c>
      <c r="L8" s="18">
        <f>IF(K8="","",ROUND(K8*IF('Cài đặt'!$B$27="Theo người",'Cài đặt'!$B$29,'Cài đặt'!$B$28),0))</f>
      </c>
      <c r="M8" s="18">
        <f>IF(A8="","",'Cài đặt'!$B$31)</f>
      </c>
      <c r="N8" s="18">
        <f>IF(A8="","",'Cài đặt'!$B$32)</f>
      </c>
      <c r="O8" s="18">
        <f>IF(A8="","",'Cài đặt'!$B$33)</f>
      </c>
      <c r="P8" s="13"/>
      <c r="Q8" s="13"/>
      <c r="R8" s="19">
        <f>IF(A8="","",SUM(D8,H8,L8,M8:Q8))</f>
      </c>
    </row>
    <row r="9" spans="1:18" x14ac:dyDescent="0.25">
      <c r="A9" s="11" t="s">
        <v>48</v>
      </c>
      <c r="B9" s="11"/>
      <c r="C9" s="12"/>
      <c r="D9" s="13"/>
      <c r="E9" s="12"/>
      <c r="F9" s="12"/>
      <c r="G9" s="14">
        <f>IF(F9="","",MAX(0,F9-E9))</f>
      </c>
      <c r="H9" s="15">
        <f>IF(G9="","",ROUND(G9*'Cài đặt'!$B$24,0))</f>
      </c>
      <c r="I9" s="12"/>
      <c r="J9" s="12"/>
      <c r="K9" s="14">
        <f>IF('Cài đặt'!$B$27="Theo người",IF(C9="","",C9),IF(J9="","",MAX(0,J9-I9)))</f>
      </c>
      <c r="L9" s="15">
        <f>IF(K9="","",ROUND(K9*IF('Cài đặt'!$B$27="Theo người",'Cài đặt'!$B$29,'Cài đặt'!$B$28),0))</f>
      </c>
      <c r="M9" s="15">
        <f>IF(A9="","",'Cài đặt'!$B$31)</f>
      </c>
      <c r="N9" s="15">
        <f>IF(A9="","",'Cài đặt'!$B$32)</f>
      </c>
      <c r="O9" s="15">
        <f>IF(A9="","",'Cài đặt'!$B$33)</f>
      </c>
      <c r="P9" s="13"/>
      <c r="Q9" s="13"/>
      <c r="R9" s="16">
        <f>IF(A9="","",SUM(D9,H9,L9,M9:Q9))</f>
      </c>
    </row>
    <row r="10" spans="1:18" x14ac:dyDescent="0.25">
      <c r="A10" s="11" t="s">
        <v>49</v>
      </c>
      <c r="B10" s="11"/>
      <c r="C10" s="12"/>
      <c r="D10" s="13"/>
      <c r="E10" s="12"/>
      <c r="F10" s="12"/>
      <c r="G10" s="17">
        <f>IF(F10="","",MAX(0,F10-E10))</f>
      </c>
      <c r="H10" s="18">
        <f>IF(G10="","",ROUND(G10*'Cài đặt'!$B$24,0))</f>
      </c>
      <c r="I10" s="12"/>
      <c r="J10" s="12"/>
      <c r="K10" s="17">
        <f>IF('Cài đặt'!$B$27="Theo người",IF(C10="","",C10),IF(J10="","",MAX(0,J10-I10)))</f>
      </c>
      <c r="L10" s="18">
        <f>IF(K10="","",ROUND(K10*IF('Cài đặt'!$B$27="Theo người",'Cài đặt'!$B$29,'Cài đặt'!$B$28),0))</f>
      </c>
      <c r="M10" s="18">
        <f>IF(A10="","",'Cài đặt'!$B$31)</f>
      </c>
      <c r="N10" s="18">
        <f>IF(A10="","",'Cài đặt'!$B$32)</f>
      </c>
      <c r="O10" s="18">
        <f>IF(A10="","",'Cài đặt'!$B$33)</f>
      </c>
      <c r="P10" s="13"/>
      <c r="Q10" s="13"/>
      <c r="R10" s="19">
        <f>IF(A10="","",SUM(D10,H10,L10,M10:Q10))</f>
      </c>
    </row>
    <row r="11" spans="1:18" x14ac:dyDescent="0.25">
      <c r="A11" s="11"/>
      <c r="B11" s="11"/>
      <c r="C11" s="12"/>
      <c r="D11" s="13"/>
      <c r="E11" s="12"/>
      <c r="F11" s="12"/>
      <c r="G11" s="14">
        <f>IF(F11="","",MAX(0,F11-E11))</f>
      </c>
      <c r="H11" s="15">
        <f>IF(G11="","",ROUND(G11*'Cài đặt'!$B$24,0))</f>
      </c>
      <c r="I11" s="12"/>
      <c r="J11" s="12"/>
      <c r="K11" s="14">
        <f>IF('Cài đặt'!$B$27="Theo người",IF(C11="","",C11),IF(J11="","",MAX(0,J11-I11)))</f>
      </c>
      <c r="L11" s="15">
        <f>IF(K11="","",ROUND(K11*IF('Cài đặt'!$B$27="Theo người",'Cài đặt'!$B$29,'Cài đặt'!$B$28),0))</f>
      </c>
      <c r="M11" s="15">
        <f>IF(A11="","",'Cài đặt'!$B$31)</f>
      </c>
      <c r="N11" s="15">
        <f>IF(A11="","",'Cài đặt'!$B$32)</f>
      </c>
      <c r="O11" s="15">
        <f>IF(A11="","",'Cài đặt'!$B$33)</f>
      </c>
      <c r="P11" s="13"/>
      <c r="Q11" s="13"/>
      <c r="R11" s="16">
        <f>IF(A11="","",SUM(D11,H11,L11,M11:Q11))</f>
      </c>
    </row>
    <row r="12" spans="1:18" x14ac:dyDescent="0.25">
      <c r="A12" s="11"/>
      <c r="B12" s="11"/>
      <c r="C12" s="12"/>
      <c r="D12" s="13"/>
      <c r="E12" s="12"/>
      <c r="F12" s="12"/>
      <c r="G12" s="17">
        <f>IF(F12="","",MAX(0,F12-E12))</f>
      </c>
      <c r="H12" s="18">
        <f>IF(G12="","",ROUND(G12*'Cài đặt'!$B$24,0))</f>
      </c>
      <c r="I12" s="12"/>
      <c r="J12" s="12"/>
      <c r="K12" s="17">
        <f>IF('Cài đặt'!$B$27="Theo người",IF(C12="","",C12),IF(J12="","",MAX(0,J12-I12)))</f>
      </c>
      <c r="L12" s="18">
        <f>IF(K12="","",ROUND(K12*IF('Cài đặt'!$B$27="Theo người",'Cài đặt'!$B$29,'Cài đặt'!$B$28),0))</f>
      </c>
      <c r="M12" s="18">
        <f>IF(A12="","",'Cài đặt'!$B$31)</f>
      </c>
      <c r="N12" s="18">
        <f>IF(A12="","",'Cài đặt'!$B$32)</f>
      </c>
      <c r="O12" s="18">
        <f>IF(A12="","",'Cài đặt'!$B$33)</f>
      </c>
      <c r="P12" s="13"/>
      <c r="Q12" s="13"/>
      <c r="R12" s="19">
        <f>IF(A12="","",SUM(D12,H12,L12,M12:Q12))</f>
      </c>
    </row>
    <row r="13" spans="1:18" x14ac:dyDescent="0.25">
      <c r="A13" s="11"/>
      <c r="B13" s="11"/>
      <c r="C13" s="12"/>
      <c r="D13" s="13"/>
      <c r="E13" s="12"/>
      <c r="F13" s="12"/>
      <c r="G13" s="14">
        <f>IF(F13="","",MAX(0,F13-E13))</f>
      </c>
      <c r="H13" s="15">
        <f>IF(G13="","",ROUND(G13*'Cài đặt'!$B$24,0))</f>
      </c>
      <c r="I13" s="12"/>
      <c r="J13" s="12"/>
      <c r="K13" s="14">
        <f>IF('Cài đặt'!$B$27="Theo người",IF(C13="","",C13),IF(J13="","",MAX(0,J13-I13)))</f>
      </c>
      <c r="L13" s="15">
        <f>IF(K13="","",ROUND(K13*IF('Cài đặt'!$B$27="Theo người",'Cài đặt'!$B$29,'Cài đặt'!$B$28),0))</f>
      </c>
      <c r="M13" s="15">
        <f>IF(A13="","",'Cài đặt'!$B$31)</f>
      </c>
      <c r="N13" s="15">
        <f>IF(A13="","",'Cài đặt'!$B$32)</f>
      </c>
      <c r="O13" s="15">
        <f>IF(A13="","",'Cài đặt'!$B$33)</f>
      </c>
      <c r="P13" s="13"/>
      <c r="Q13" s="13"/>
      <c r="R13" s="16">
        <f>IF(A13="","",SUM(D13,H13,L13,M13:Q13))</f>
      </c>
    </row>
    <row r="14" spans="1:18" x14ac:dyDescent="0.25">
      <c r="A14" s="11"/>
      <c r="B14" s="11"/>
      <c r="C14" s="12"/>
      <c r="D14" s="13"/>
      <c r="E14" s="12"/>
      <c r="F14" s="12"/>
      <c r="G14" s="17">
        <f>IF(F14="","",MAX(0,F14-E14))</f>
      </c>
      <c r="H14" s="18">
        <f>IF(G14="","",ROUND(G14*'Cài đặt'!$B$24,0))</f>
      </c>
      <c r="I14" s="12"/>
      <c r="J14" s="12"/>
      <c r="K14" s="17">
        <f>IF('Cài đặt'!$B$27="Theo người",IF(C14="","",C14),IF(J14="","",MAX(0,J14-I14)))</f>
      </c>
      <c r="L14" s="18">
        <f>IF(K14="","",ROUND(K14*IF('Cài đặt'!$B$27="Theo người",'Cài đặt'!$B$29,'Cài đặt'!$B$28),0))</f>
      </c>
      <c r="M14" s="18">
        <f>IF(A14="","",'Cài đặt'!$B$31)</f>
      </c>
      <c r="N14" s="18">
        <f>IF(A14="","",'Cài đặt'!$B$32)</f>
      </c>
      <c r="O14" s="18">
        <f>IF(A14="","",'Cài đặt'!$B$33)</f>
      </c>
      <c r="P14" s="13"/>
      <c r="Q14" s="13"/>
      <c r="R14" s="19">
        <f>IF(A14="","",SUM(D14,H14,L14,M14:Q14))</f>
      </c>
    </row>
    <row r="15" spans="1:18" x14ac:dyDescent="0.25">
      <c r="A15" s="11"/>
      <c r="B15" s="11"/>
      <c r="C15" s="12"/>
      <c r="D15" s="13"/>
      <c r="E15" s="12"/>
      <c r="F15" s="12"/>
      <c r="G15" s="14">
        <f>IF(F15="","",MAX(0,F15-E15))</f>
      </c>
      <c r="H15" s="15">
        <f>IF(G15="","",ROUND(G15*'Cài đặt'!$B$24,0))</f>
      </c>
      <c r="I15" s="12"/>
      <c r="J15" s="12"/>
      <c r="K15" s="14">
        <f>IF('Cài đặt'!$B$27="Theo người",IF(C15="","",C15),IF(J15="","",MAX(0,J15-I15)))</f>
      </c>
      <c r="L15" s="15">
        <f>IF(K15="","",ROUND(K15*IF('Cài đặt'!$B$27="Theo người",'Cài đặt'!$B$29,'Cài đặt'!$B$28),0))</f>
      </c>
      <c r="M15" s="15">
        <f>IF(A15="","",'Cài đặt'!$B$31)</f>
      </c>
      <c r="N15" s="15">
        <f>IF(A15="","",'Cài đặt'!$B$32)</f>
      </c>
      <c r="O15" s="15">
        <f>IF(A15="","",'Cài đặt'!$B$33)</f>
      </c>
      <c r="P15" s="13"/>
      <c r="Q15" s="13"/>
      <c r="R15" s="16">
        <f>IF(A15="","",SUM(D15,H15,L15,M15:Q15))</f>
      </c>
    </row>
    <row r="16" spans="1:18" x14ac:dyDescent="0.25">
      <c r="A16" s="11"/>
      <c r="B16" s="11"/>
      <c r="C16" s="12"/>
      <c r="D16" s="13"/>
      <c r="E16" s="12"/>
      <c r="F16" s="12"/>
      <c r="G16" s="17">
        <f>IF(F16="","",MAX(0,F16-E16))</f>
      </c>
      <c r="H16" s="18">
        <f>IF(G16="","",ROUND(G16*'Cài đặt'!$B$24,0))</f>
      </c>
      <c r="I16" s="12"/>
      <c r="J16" s="12"/>
      <c r="K16" s="17">
        <f>IF('Cài đặt'!$B$27="Theo người",IF(C16="","",C16),IF(J16="","",MAX(0,J16-I16)))</f>
      </c>
      <c r="L16" s="18">
        <f>IF(K16="","",ROUND(K16*IF('Cài đặt'!$B$27="Theo người",'Cài đặt'!$B$29,'Cài đặt'!$B$28),0))</f>
      </c>
      <c r="M16" s="18">
        <f>IF(A16="","",'Cài đặt'!$B$31)</f>
      </c>
      <c r="N16" s="18">
        <f>IF(A16="","",'Cài đặt'!$B$32)</f>
      </c>
      <c r="O16" s="18">
        <f>IF(A16="","",'Cài đặt'!$B$33)</f>
      </c>
      <c r="P16" s="13"/>
      <c r="Q16" s="13"/>
      <c r="R16" s="19">
        <f>IF(A16="","",SUM(D16,H16,L16,M16:Q16))</f>
      </c>
    </row>
    <row r="17" spans="1:18" x14ac:dyDescent="0.25">
      <c r="A17" s="11"/>
      <c r="B17" s="11"/>
      <c r="C17" s="12"/>
      <c r="D17" s="13"/>
      <c r="E17" s="12"/>
      <c r="F17" s="12"/>
      <c r="G17" s="14">
        <f>IF(F17="","",MAX(0,F17-E17))</f>
      </c>
      <c r="H17" s="15">
        <f>IF(G17="","",ROUND(G17*'Cài đặt'!$B$24,0))</f>
      </c>
      <c r="I17" s="12"/>
      <c r="J17" s="12"/>
      <c r="K17" s="14">
        <f>IF('Cài đặt'!$B$27="Theo người",IF(C17="","",C17),IF(J17="","",MAX(0,J17-I17)))</f>
      </c>
      <c r="L17" s="15">
        <f>IF(K17="","",ROUND(K17*IF('Cài đặt'!$B$27="Theo người",'Cài đặt'!$B$29,'Cài đặt'!$B$28),0))</f>
      </c>
      <c r="M17" s="15">
        <f>IF(A17="","",'Cài đặt'!$B$31)</f>
      </c>
      <c r="N17" s="15">
        <f>IF(A17="","",'Cài đặt'!$B$32)</f>
      </c>
      <c r="O17" s="15">
        <f>IF(A17="","",'Cài đặt'!$B$33)</f>
      </c>
      <c r="P17" s="13"/>
      <c r="Q17" s="13"/>
      <c r="R17" s="16">
        <f>IF(A17="","",SUM(D17,H17,L17,M17:Q17))</f>
      </c>
    </row>
    <row r="18" spans="1:18" x14ac:dyDescent="0.25">
      <c r="A18" s="11"/>
      <c r="B18" s="11"/>
      <c r="C18" s="12"/>
      <c r="D18" s="13"/>
      <c r="E18" s="12"/>
      <c r="F18" s="12"/>
      <c r="G18" s="17">
        <f>IF(F18="","",MAX(0,F18-E18))</f>
      </c>
      <c r="H18" s="18">
        <f>IF(G18="","",ROUND(G18*'Cài đặt'!$B$24,0))</f>
      </c>
      <c r="I18" s="12"/>
      <c r="J18" s="12"/>
      <c r="K18" s="17">
        <f>IF('Cài đặt'!$B$27="Theo người",IF(C18="","",C18),IF(J18="","",MAX(0,J18-I18)))</f>
      </c>
      <c r="L18" s="18">
        <f>IF(K18="","",ROUND(K18*IF('Cài đặt'!$B$27="Theo người",'Cài đặt'!$B$29,'Cài đặt'!$B$28),0))</f>
      </c>
      <c r="M18" s="18">
        <f>IF(A18="","",'Cài đặt'!$B$31)</f>
      </c>
      <c r="N18" s="18">
        <f>IF(A18="","",'Cài đặt'!$B$32)</f>
      </c>
      <c r="O18" s="18">
        <f>IF(A18="","",'Cài đặt'!$B$33)</f>
      </c>
      <c r="P18" s="13"/>
      <c r="Q18" s="13"/>
      <c r="R18" s="19">
        <f>IF(A18="","",SUM(D18,H18,L18,M18:Q18))</f>
      </c>
    </row>
    <row r="19" spans="1:18" x14ac:dyDescent="0.25">
      <c r="A19" s="11"/>
      <c r="B19" s="11"/>
      <c r="C19" s="12"/>
      <c r="D19" s="13"/>
      <c r="E19" s="12"/>
      <c r="F19" s="12"/>
      <c r="G19" s="14">
        <f>IF(F19="","",MAX(0,F19-E19))</f>
      </c>
      <c r="H19" s="15">
        <f>IF(G19="","",ROUND(G19*'Cài đặt'!$B$24,0))</f>
      </c>
      <c r="I19" s="12"/>
      <c r="J19" s="12"/>
      <c r="K19" s="14">
        <f>IF('Cài đặt'!$B$27="Theo người",IF(C19="","",C19),IF(J19="","",MAX(0,J19-I19)))</f>
      </c>
      <c r="L19" s="15">
        <f>IF(K19="","",ROUND(K19*IF('Cài đặt'!$B$27="Theo người",'Cài đặt'!$B$29,'Cài đặt'!$B$28),0))</f>
      </c>
      <c r="M19" s="15">
        <f>IF(A19="","",'Cài đặt'!$B$31)</f>
      </c>
      <c r="N19" s="15">
        <f>IF(A19="","",'Cài đặt'!$B$32)</f>
      </c>
      <c r="O19" s="15">
        <f>IF(A19="","",'Cài đặt'!$B$33)</f>
      </c>
      <c r="P19" s="13"/>
      <c r="Q19" s="13"/>
      <c r="R19" s="16">
        <f>IF(A19="","",SUM(D19,H19,L19,M19:Q19))</f>
      </c>
    </row>
    <row r="20" spans="1:18" x14ac:dyDescent="0.25">
      <c r="A20" s="11"/>
      <c r="B20" s="11"/>
      <c r="C20" s="12"/>
      <c r="D20" s="13"/>
      <c r="E20" s="12"/>
      <c r="F20" s="12"/>
      <c r="G20" s="17">
        <f>IF(F20="","",MAX(0,F20-E20))</f>
      </c>
      <c r="H20" s="18">
        <f>IF(G20="","",ROUND(G20*'Cài đặt'!$B$24,0))</f>
      </c>
      <c r="I20" s="12"/>
      <c r="J20" s="12"/>
      <c r="K20" s="17">
        <f>IF('Cài đặt'!$B$27="Theo người",IF(C20="","",C20),IF(J20="","",MAX(0,J20-I20)))</f>
      </c>
      <c r="L20" s="18">
        <f>IF(K20="","",ROUND(K20*IF('Cài đặt'!$B$27="Theo người",'Cài đặt'!$B$29,'Cài đặt'!$B$28),0))</f>
      </c>
      <c r="M20" s="18">
        <f>IF(A20="","",'Cài đặt'!$B$31)</f>
      </c>
      <c r="N20" s="18">
        <f>IF(A20="","",'Cài đặt'!$B$32)</f>
      </c>
      <c r="O20" s="18">
        <f>IF(A20="","",'Cài đặt'!$B$33)</f>
      </c>
      <c r="P20" s="13"/>
      <c r="Q20" s="13"/>
      <c r="R20" s="19">
        <f>IF(A20="","",SUM(D20,H20,L20,M20:Q20))</f>
      </c>
    </row>
    <row r="21" spans="1:18" x14ac:dyDescent="0.25">
      <c r="A21" s="11"/>
      <c r="B21" s="11"/>
      <c r="C21" s="12"/>
      <c r="D21" s="13"/>
      <c r="E21" s="12"/>
      <c r="F21" s="12"/>
      <c r="G21" s="14">
        <f>IF(F21="","",MAX(0,F21-E21))</f>
      </c>
      <c r="H21" s="15">
        <f>IF(G21="","",ROUND(G21*'Cài đặt'!$B$24,0))</f>
      </c>
      <c r="I21" s="12"/>
      <c r="J21" s="12"/>
      <c r="K21" s="14">
        <f>IF('Cài đặt'!$B$27="Theo người",IF(C21="","",C21),IF(J21="","",MAX(0,J21-I21)))</f>
      </c>
      <c r="L21" s="15">
        <f>IF(K21="","",ROUND(K21*IF('Cài đặt'!$B$27="Theo người",'Cài đặt'!$B$29,'Cài đặt'!$B$28),0))</f>
      </c>
      <c r="M21" s="15">
        <f>IF(A21="","",'Cài đặt'!$B$31)</f>
      </c>
      <c r="N21" s="15">
        <f>IF(A21="","",'Cài đặt'!$B$32)</f>
      </c>
      <c r="O21" s="15">
        <f>IF(A21="","",'Cài đặt'!$B$33)</f>
      </c>
      <c r="P21" s="13"/>
      <c r="Q21" s="13"/>
      <c r="R21" s="16">
        <f>IF(A21="","",SUM(D21,H21,L21,M21:Q21))</f>
      </c>
    </row>
    <row r="22" spans="1:18" x14ac:dyDescent="0.25">
      <c r="A22" s="11"/>
      <c r="B22" s="11"/>
      <c r="C22" s="12"/>
      <c r="D22" s="13"/>
      <c r="E22" s="12"/>
      <c r="F22" s="12"/>
      <c r="G22" s="17">
        <f>IF(F22="","",MAX(0,F22-E22))</f>
      </c>
      <c r="H22" s="18">
        <f>IF(G22="","",ROUND(G22*'Cài đặt'!$B$24,0))</f>
      </c>
      <c r="I22" s="12"/>
      <c r="J22" s="12"/>
      <c r="K22" s="17">
        <f>IF('Cài đặt'!$B$27="Theo người",IF(C22="","",C22),IF(J22="","",MAX(0,J22-I22)))</f>
      </c>
      <c r="L22" s="18">
        <f>IF(K22="","",ROUND(K22*IF('Cài đặt'!$B$27="Theo người",'Cài đặt'!$B$29,'Cài đặt'!$B$28),0))</f>
      </c>
      <c r="M22" s="18">
        <f>IF(A22="","",'Cài đặt'!$B$31)</f>
      </c>
      <c r="N22" s="18">
        <f>IF(A22="","",'Cài đặt'!$B$32)</f>
      </c>
      <c r="O22" s="18">
        <f>IF(A22="","",'Cài đặt'!$B$33)</f>
      </c>
      <c r="P22" s="13"/>
      <c r="Q22" s="13"/>
      <c r="R22" s="19">
        <f>IF(A22="","",SUM(D22,H22,L22,M22:Q22))</f>
      </c>
    </row>
    <row r="23" spans="1:18" x14ac:dyDescent="0.25">
      <c r="A23" s="11"/>
      <c r="B23" s="11"/>
      <c r="C23" s="12"/>
      <c r="D23" s="13"/>
      <c r="E23" s="12"/>
      <c r="F23" s="12"/>
      <c r="G23" s="14">
        <f>IF(F23="","",MAX(0,F23-E23))</f>
      </c>
      <c r="H23" s="15">
        <f>IF(G23="","",ROUND(G23*'Cài đặt'!$B$24,0))</f>
      </c>
      <c r="I23" s="12"/>
      <c r="J23" s="12"/>
      <c r="K23" s="14">
        <f>IF('Cài đặt'!$B$27="Theo người",IF(C23="","",C23),IF(J23="","",MAX(0,J23-I23)))</f>
      </c>
      <c r="L23" s="15">
        <f>IF(K23="","",ROUND(K23*IF('Cài đặt'!$B$27="Theo người",'Cài đặt'!$B$29,'Cài đặt'!$B$28),0))</f>
      </c>
      <c r="M23" s="15">
        <f>IF(A23="","",'Cài đặt'!$B$31)</f>
      </c>
      <c r="N23" s="15">
        <f>IF(A23="","",'Cài đặt'!$B$32)</f>
      </c>
      <c r="O23" s="15">
        <f>IF(A23="","",'Cài đặt'!$B$33)</f>
      </c>
      <c r="P23" s="13"/>
      <c r="Q23" s="13"/>
      <c r="R23" s="16">
        <f>IF(A23="","",SUM(D23,H23,L23,M23:Q23))</f>
      </c>
    </row>
    <row r="24" spans="1:18" x14ac:dyDescent="0.25">
      <c r="A24" s="11"/>
      <c r="B24" s="11"/>
      <c r="C24" s="12"/>
      <c r="D24" s="13"/>
      <c r="E24" s="12"/>
      <c r="F24" s="12"/>
      <c r="G24" s="17">
        <f>IF(F24="","",MAX(0,F24-E24))</f>
      </c>
      <c r="H24" s="18">
        <f>IF(G24="","",ROUND(G24*'Cài đặt'!$B$24,0))</f>
      </c>
      <c r="I24" s="12"/>
      <c r="J24" s="12"/>
      <c r="K24" s="17">
        <f>IF('Cài đặt'!$B$27="Theo người",IF(C24="","",C24),IF(J24="","",MAX(0,J24-I24)))</f>
      </c>
      <c r="L24" s="18">
        <f>IF(K24="","",ROUND(K24*IF('Cài đặt'!$B$27="Theo người",'Cài đặt'!$B$29,'Cài đặt'!$B$28),0))</f>
      </c>
      <c r="M24" s="18">
        <f>IF(A24="","",'Cài đặt'!$B$31)</f>
      </c>
      <c r="N24" s="18">
        <f>IF(A24="","",'Cài đặt'!$B$32)</f>
      </c>
      <c r="O24" s="18">
        <f>IF(A24="","",'Cài đặt'!$B$33)</f>
      </c>
      <c r="P24" s="13"/>
      <c r="Q24" s="13"/>
      <c r="R24" s="19">
        <f>IF(A24="","",SUM(D24,H24,L24,M24:Q24))</f>
      </c>
    </row>
    <row r="25" spans="1:18" x14ac:dyDescent="0.25">
      <c r="A25" s="11"/>
      <c r="B25" s="11"/>
      <c r="C25" s="12"/>
      <c r="D25" s="13"/>
      <c r="E25" s="12"/>
      <c r="F25" s="12"/>
      <c r="G25" s="14">
        <f>IF(F25="","",MAX(0,F25-E25))</f>
      </c>
      <c r="H25" s="15">
        <f>IF(G25="","",ROUND(G25*'Cài đặt'!$B$24,0))</f>
      </c>
      <c r="I25" s="12"/>
      <c r="J25" s="12"/>
      <c r="K25" s="14">
        <f>IF('Cài đặt'!$B$27="Theo người",IF(C25="","",C25),IF(J25="","",MAX(0,J25-I25)))</f>
      </c>
      <c r="L25" s="15">
        <f>IF(K25="","",ROUND(K25*IF('Cài đặt'!$B$27="Theo người",'Cài đặt'!$B$29,'Cài đặt'!$B$28),0))</f>
      </c>
      <c r="M25" s="15">
        <f>IF(A25="","",'Cài đặt'!$B$31)</f>
      </c>
      <c r="N25" s="15">
        <f>IF(A25="","",'Cài đặt'!$B$32)</f>
      </c>
      <c r="O25" s="15">
        <f>IF(A25="","",'Cài đặt'!$B$33)</f>
      </c>
      <c r="P25" s="13"/>
      <c r="Q25" s="13"/>
      <c r="R25" s="16">
        <f>IF(A25="","",SUM(D25,H25,L25,M25:Q25))</f>
      </c>
    </row>
    <row r="26" spans="1:18" x14ac:dyDescent="0.25">
      <c r="A26" s="11"/>
      <c r="B26" s="11"/>
      <c r="C26" s="12"/>
      <c r="D26" s="13"/>
      <c r="E26" s="12"/>
      <c r="F26" s="12"/>
      <c r="G26" s="17">
        <f>IF(F26="","",MAX(0,F26-E26))</f>
      </c>
      <c r="H26" s="18">
        <f>IF(G26="","",ROUND(G26*'Cài đặt'!$B$24,0))</f>
      </c>
      <c r="I26" s="12"/>
      <c r="J26" s="12"/>
      <c r="K26" s="17">
        <f>IF('Cài đặt'!$B$27="Theo người",IF(C26="","",C26),IF(J26="","",MAX(0,J26-I26)))</f>
      </c>
      <c r="L26" s="18">
        <f>IF(K26="","",ROUND(K26*IF('Cài đặt'!$B$27="Theo người",'Cài đặt'!$B$29,'Cài đặt'!$B$28),0))</f>
      </c>
      <c r="M26" s="18">
        <f>IF(A26="","",'Cài đặt'!$B$31)</f>
      </c>
      <c r="N26" s="18">
        <f>IF(A26="","",'Cài đặt'!$B$32)</f>
      </c>
      <c r="O26" s="18">
        <f>IF(A26="","",'Cài đặt'!$B$33)</f>
      </c>
      <c r="P26" s="13"/>
      <c r="Q26" s="13"/>
      <c r="R26" s="19">
        <f>IF(A26="","",SUM(D26,H26,L26,M26:Q26))</f>
      </c>
    </row>
    <row r="27" spans="1:18" x14ac:dyDescent="0.25">
      <c r="A27" s="11"/>
      <c r="B27" s="11"/>
      <c r="C27" s="12"/>
      <c r="D27" s="13"/>
      <c r="E27" s="12"/>
      <c r="F27" s="12"/>
      <c r="G27" s="14">
        <f>IF(F27="","",MAX(0,F27-E27))</f>
      </c>
      <c r="H27" s="15">
        <f>IF(G27="","",ROUND(G27*'Cài đặt'!$B$24,0))</f>
      </c>
      <c r="I27" s="12"/>
      <c r="J27" s="12"/>
      <c r="K27" s="14">
        <f>IF('Cài đặt'!$B$27="Theo người",IF(C27="","",C27),IF(J27="","",MAX(0,J27-I27)))</f>
      </c>
      <c r="L27" s="15">
        <f>IF(K27="","",ROUND(K27*IF('Cài đặt'!$B$27="Theo người",'Cài đặt'!$B$29,'Cài đặt'!$B$28),0))</f>
      </c>
      <c r="M27" s="15">
        <f>IF(A27="","",'Cài đặt'!$B$31)</f>
      </c>
      <c r="N27" s="15">
        <f>IF(A27="","",'Cài đặt'!$B$32)</f>
      </c>
      <c r="O27" s="15">
        <f>IF(A27="","",'Cài đặt'!$B$33)</f>
      </c>
      <c r="P27" s="13"/>
      <c r="Q27" s="13"/>
      <c r="R27" s="16">
        <f>IF(A27="","",SUM(D27,H27,L27,M27:Q27))</f>
      </c>
    </row>
    <row r="28" spans="1:18" x14ac:dyDescent="0.25">
      <c r="A28" s="11"/>
      <c r="B28" s="11"/>
      <c r="C28" s="12"/>
      <c r="D28" s="13"/>
      <c r="E28" s="12"/>
      <c r="F28" s="12"/>
      <c r="G28" s="17">
        <f>IF(F28="","",MAX(0,F28-E28))</f>
      </c>
      <c r="H28" s="18">
        <f>IF(G28="","",ROUND(G28*'Cài đặt'!$B$24,0))</f>
      </c>
      <c r="I28" s="12"/>
      <c r="J28" s="12"/>
      <c r="K28" s="17">
        <f>IF('Cài đặt'!$B$27="Theo người",IF(C28="","",C28),IF(J28="","",MAX(0,J28-I28)))</f>
      </c>
      <c r="L28" s="18">
        <f>IF(K28="","",ROUND(K28*IF('Cài đặt'!$B$27="Theo người",'Cài đặt'!$B$29,'Cài đặt'!$B$28),0))</f>
      </c>
      <c r="M28" s="18">
        <f>IF(A28="","",'Cài đặt'!$B$31)</f>
      </c>
      <c r="N28" s="18">
        <f>IF(A28="","",'Cài đặt'!$B$32)</f>
      </c>
      <c r="O28" s="18">
        <f>IF(A28="","",'Cài đặt'!$B$33)</f>
      </c>
      <c r="P28" s="13"/>
      <c r="Q28" s="13"/>
      <c r="R28" s="19">
        <f>IF(A28="","",SUM(D28,H28,L28,M28:Q28))</f>
      </c>
    </row>
    <row r="29" spans="1:18" x14ac:dyDescent="0.25">
      <c r="A29" s="11"/>
      <c r="B29" s="11"/>
      <c r="C29" s="12"/>
      <c r="D29" s="13"/>
      <c r="E29" s="12"/>
      <c r="F29" s="12"/>
      <c r="G29" s="14">
        <f>IF(F29="","",MAX(0,F29-E29))</f>
      </c>
      <c r="H29" s="15">
        <f>IF(G29="","",ROUND(G29*'Cài đặt'!$B$24,0))</f>
      </c>
      <c r="I29" s="12"/>
      <c r="J29" s="12"/>
      <c r="K29" s="14">
        <f>IF('Cài đặt'!$B$27="Theo người",IF(C29="","",C29),IF(J29="","",MAX(0,J29-I29)))</f>
      </c>
      <c r="L29" s="15">
        <f>IF(K29="","",ROUND(K29*IF('Cài đặt'!$B$27="Theo người",'Cài đặt'!$B$29,'Cài đặt'!$B$28),0))</f>
      </c>
      <c r="M29" s="15">
        <f>IF(A29="","",'Cài đặt'!$B$31)</f>
      </c>
      <c r="N29" s="15">
        <f>IF(A29="","",'Cài đặt'!$B$32)</f>
      </c>
      <c r="O29" s="15">
        <f>IF(A29="","",'Cài đặt'!$B$33)</f>
      </c>
      <c r="P29" s="13"/>
      <c r="Q29" s="13"/>
      <c r="R29" s="16">
        <f>IF(A29="","",SUM(D29,H29,L29,M29:Q29))</f>
      </c>
    </row>
    <row r="30" spans="1:18" x14ac:dyDescent="0.25">
      <c r="A30" s="11"/>
      <c r="B30" s="11"/>
      <c r="C30" s="12"/>
      <c r="D30" s="13"/>
      <c r="E30" s="12"/>
      <c r="F30" s="12"/>
      <c r="G30" s="17">
        <f>IF(F30="","",MAX(0,F30-E30))</f>
      </c>
      <c r="H30" s="18">
        <f>IF(G30="","",ROUND(G30*'Cài đặt'!$B$24,0))</f>
      </c>
      <c r="I30" s="12"/>
      <c r="J30" s="12"/>
      <c r="K30" s="17">
        <f>IF('Cài đặt'!$B$27="Theo người",IF(C30="","",C30),IF(J30="","",MAX(0,J30-I30)))</f>
      </c>
      <c r="L30" s="18">
        <f>IF(K30="","",ROUND(K30*IF('Cài đặt'!$B$27="Theo người",'Cài đặt'!$B$29,'Cài đặt'!$B$28),0))</f>
      </c>
      <c r="M30" s="18">
        <f>IF(A30="","",'Cài đặt'!$B$31)</f>
      </c>
      <c r="N30" s="18">
        <f>IF(A30="","",'Cài đặt'!$B$32)</f>
      </c>
      <c r="O30" s="18">
        <f>IF(A30="","",'Cài đặt'!$B$33)</f>
      </c>
      <c r="P30" s="13"/>
      <c r="Q30" s="13"/>
      <c r="R30" s="19">
        <f>IF(A30="","",SUM(D30,H30,L30,M30:Q30))</f>
      </c>
    </row>
    <row r="31" spans="1:18" x14ac:dyDescent="0.25">
      <c r="A31" s="11"/>
      <c r="B31" s="11"/>
      <c r="C31" s="12"/>
      <c r="D31" s="13"/>
      <c r="E31" s="12"/>
      <c r="F31" s="12"/>
      <c r="G31" s="14">
        <f>IF(F31="","",MAX(0,F31-E31))</f>
      </c>
      <c r="H31" s="15">
        <f>IF(G31="","",ROUND(G31*'Cài đặt'!$B$24,0))</f>
      </c>
      <c r="I31" s="12"/>
      <c r="J31" s="12"/>
      <c r="K31" s="14">
        <f>IF('Cài đặt'!$B$27="Theo người",IF(C31="","",C31),IF(J31="","",MAX(0,J31-I31)))</f>
      </c>
      <c r="L31" s="15">
        <f>IF(K31="","",ROUND(K31*IF('Cài đặt'!$B$27="Theo người",'Cài đặt'!$B$29,'Cài đặt'!$B$28),0))</f>
      </c>
      <c r="M31" s="15">
        <f>IF(A31="","",'Cài đặt'!$B$31)</f>
      </c>
      <c r="N31" s="15">
        <f>IF(A31="","",'Cài đặt'!$B$32)</f>
      </c>
      <c r="O31" s="15">
        <f>IF(A31="","",'Cài đặt'!$B$33)</f>
      </c>
      <c r="P31" s="13"/>
      <c r="Q31" s="13"/>
      <c r="R31" s="16">
        <f>IF(A31="","",SUM(D31,H31,L31,M31:Q31))</f>
      </c>
    </row>
    <row r="32" spans="1:18" x14ac:dyDescent="0.25">
      <c r="A32" s="11"/>
      <c r="B32" s="11"/>
      <c r="C32" s="12"/>
      <c r="D32" s="13"/>
      <c r="E32" s="12"/>
      <c r="F32" s="12"/>
      <c r="G32" s="17">
        <f>IF(F32="","",MAX(0,F32-E32))</f>
      </c>
      <c r="H32" s="18">
        <f>IF(G32="","",ROUND(G32*'Cài đặt'!$B$24,0))</f>
      </c>
      <c r="I32" s="12"/>
      <c r="J32" s="12"/>
      <c r="K32" s="17">
        <f>IF('Cài đặt'!$B$27="Theo người",IF(C32="","",C32),IF(J32="","",MAX(0,J32-I32)))</f>
      </c>
      <c r="L32" s="18">
        <f>IF(K32="","",ROUND(K32*IF('Cài đặt'!$B$27="Theo người",'Cài đặt'!$B$29,'Cài đặt'!$B$28),0))</f>
      </c>
      <c r="M32" s="18">
        <f>IF(A32="","",'Cài đặt'!$B$31)</f>
      </c>
      <c r="N32" s="18">
        <f>IF(A32="","",'Cài đặt'!$B$32)</f>
      </c>
      <c r="O32" s="18">
        <f>IF(A32="","",'Cài đặt'!$B$33)</f>
      </c>
      <c r="P32" s="13"/>
      <c r="Q32" s="13"/>
      <c r="R32" s="19">
        <f>IF(A32="","",SUM(D32,H32,L32,M32:Q32))</f>
      </c>
    </row>
    <row r="33" spans="1:18" x14ac:dyDescent="0.25">
      <c r="A33" s="11"/>
      <c r="B33" s="11"/>
      <c r="C33" s="12"/>
      <c r="D33" s="13"/>
      <c r="E33" s="12"/>
      <c r="F33" s="12"/>
      <c r="G33" s="14">
        <f>IF(F33="","",MAX(0,F33-E33))</f>
      </c>
      <c r="H33" s="15">
        <f>IF(G33="","",ROUND(G33*'Cài đặt'!$B$24,0))</f>
      </c>
      <c r="I33" s="12"/>
      <c r="J33" s="12"/>
      <c r="K33" s="14">
        <f>IF('Cài đặt'!$B$27="Theo người",IF(C33="","",C33),IF(J33="","",MAX(0,J33-I33)))</f>
      </c>
      <c r="L33" s="15">
        <f>IF(K33="","",ROUND(K33*IF('Cài đặt'!$B$27="Theo người",'Cài đặt'!$B$29,'Cài đặt'!$B$28),0))</f>
      </c>
      <c r="M33" s="15">
        <f>IF(A33="","",'Cài đặt'!$B$31)</f>
      </c>
      <c r="N33" s="15">
        <f>IF(A33="","",'Cài đặt'!$B$32)</f>
      </c>
      <c r="O33" s="15">
        <f>IF(A33="","",'Cài đặt'!$B$33)</f>
      </c>
      <c r="P33" s="13"/>
      <c r="Q33" s="13"/>
      <c r="R33" s="16">
        <f>IF(A33="","",SUM(D33,H33,L33,M33:Q33))</f>
      </c>
    </row>
    <row r="34" spans="1:18" x14ac:dyDescent="0.25">
      <c r="A34" s="11"/>
      <c r="B34" s="11"/>
      <c r="C34" s="12"/>
      <c r="D34" s="13"/>
      <c r="E34" s="12"/>
      <c r="F34" s="12"/>
      <c r="G34" s="17">
        <f>IF(F34="","",MAX(0,F34-E34))</f>
      </c>
      <c r="H34" s="18">
        <f>IF(G34="","",ROUND(G34*'Cài đặt'!$B$24,0))</f>
      </c>
      <c r="I34" s="12"/>
      <c r="J34" s="12"/>
      <c r="K34" s="17">
        <f>IF('Cài đặt'!$B$27="Theo người",IF(C34="","",C34),IF(J34="","",MAX(0,J34-I34)))</f>
      </c>
      <c r="L34" s="18">
        <f>IF(K34="","",ROUND(K34*IF('Cài đặt'!$B$27="Theo người",'Cài đặt'!$B$29,'Cài đặt'!$B$28),0))</f>
      </c>
      <c r="M34" s="18">
        <f>IF(A34="","",'Cài đặt'!$B$31)</f>
      </c>
      <c r="N34" s="18">
        <f>IF(A34="","",'Cài đặt'!$B$32)</f>
      </c>
      <c r="O34" s="18">
        <f>IF(A34="","",'Cài đặt'!$B$33)</f>
      </c>
      <c r="P34" s="13"/>
      <c r="Q34" s="13"/>
      <c r="R34" s="19">
        <f>IF(A34="","",SUM(D34,H34,L34,M34:Q34))</f>
      </c>
    </row>
    <row r="35" spans="1:18" x14ac:dyDescent="0.25">
      <c r="A35" s="20" t="s">
        <v>50</v>
      </c>
      <c r="B35" s="20"/>
      <c r="C35" s="20"/>
      <c r="D35" s="21">
        <f>SUM(D5:D34)</f>
      </c>
      <c r="E35" s="20"/>
      <c r="F35" s="20"/>
      <c r="G35" s="22">
        <f>SUM(G5:G34)</f>
      </c>
      <c r="H35" s="21">
        <f>SUM(H5:H34)</f>
      </c>
      <c r="I35" s="20"/>
      <c r="J35" s="20"/>
      <c r="K35" s="20"/>
      <c r="L35" s="21">
        <f>SUM(L5:L34)</f>
      </c>
      <c r="M35" s="21">
        <f>SUM(M5:M34)</f>
      </c>
      <c r="N35" s="21">
        <f>SUM(N5:N34)</f>
      </c>
      <c r="O35" s="21">
        <f>SUM(O5:O34)</f>
      </c>
      <c r="P35" s="21">
        <f>SUM(P5:P34)</f>
      </c>
      <c r="Q35" s="21">
        <f>SUM(Q5:Q34)</f>
      </c>
      <c r="R35" s="21">
        <f>SUM(R5:R34)</f>
      </c>
    </row>
  </sheetData>
  <sheetProtection sheet="1" formatColumns="0" formatRows="0" sort="0" autoFilter="0"/>
  <autoFilter ref="A4:R34"/>
  <mergeCells count="2">
    <mergeCell ref="A1:R1"/>
    <mergeCell ref="A2:R2"/>
  </mergeCells>
  <dataValidations count="6">
    <dataValidation type="decimal" operator="greaterThanOrEqual" allowBlank="1" showErrorMessage="1" errorTitle="Số không hợp lệ" error="Nhập số từ 0 trở lên." sqref="C10:C34">
      <formula1>0</formula1>
    </dataValidation>
    <dataValidation type="decimal" operator="greaterThanOrEqual" allowBlank="1" showErrorMessage="1" errorTitle="Số không hợp lệ" error="Nhập số từ 0 trở lên." sqref="C5:C34">
      <formula1>0</formula1>
    </dataValidation>
    <dataValidation type="decimal" operator="greaterThanOrEqual" allowBlank="1" showErrorMessage="1" errorTitle="Số không hợp lệ" error="Nhập số từ 0 trở lên." sqref="E10:F34">
      <formula1>0</formula1>
    </dataValidation>
    <dataValidation type="decimal" operator="greaterThanOrEqual" allowBlank="1" showErrorMessage="1" errorTitle="Số không hợp lệ" error="Nhập số từ 0 trở lên." sqref="E5:F34">
      <formula1>0</formula1>
    </dataValidation>
    <dataValidation type="decimal" operator="greaterThanOrEqual" allowBlank="1" showErrorMessage="1" errorTitle="Số không hợp lệ" error="Nhập số từ 0 trở lên." sqref="I10:J34">
      <formula1>0</formula1>
    </dataValidation>
    <dataValidation type="decimal" operator="greaterThanOrEqual" allowBlank="1" showErrorMessage="1" errorTitle="Số không hợp lệ" error="Nhập số từ 0 trở lên." sqref="I5:J34">
      <formula1>0</formula1>
    </dataValidation>
  </dataValidations>
  <pageMargins left="0.59" right="0.59" top="0.59" bottom="0.59" header="0.3" footer="0.3"/>
  <pageSetup paperSize="9" orientation="landscape" fitToWidth="1" fitToHeight="0"/>
  <headerFooter>
    <oddFooter>&amp;LTiền Phòng Đúng Luật · nhatro.hoagao.store&amp;RTrang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Hướng dẫn</vt:lpstr>
      <vt:lpstr>Hóa đơn tháng</vt:lpstr>
      <vt:lpstr>Cài đặt</vt:lpstr>
      <vt:lpstr>Biểu giá điện</vt:lpstr>
    </vt:vector>
  </TitlesOfParts>
  <Company>Hoa Gạo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Gạo</dc:creator>
  <dc:title>Hóa đơn tháng nhà trọ – Tiền Phòng Đúng Luật</dc:title>
  <dc:subject/>
  <dc:description/>
  <cp:keywords/>
  <cp:category/>
  <cp:lastModifiedBy>Hoa Gạo</cp:lastModifiedBy>
  <dcterms:created xsi:type="dcterms:W3CDTF">2026-10-26T10:13:58Z</dcterms:created>
  <dcterms:modified xsi:type="dcterms:W3CDTF">2026-10-26T10:13:58Z</dcterms:modified>
</cp:coreProperties>
</file>